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T:\07. Тендерный отдел\Тендеры\ЖК Народные Кварталы\СОЦ\ДОО 19384\МК входные группы\"/>
    </mc:Choice>
  </mc:AlternateContent>
  <xr:revisionPtr revIDLastSave="0" documentId="8_{2C3022D3-9101-4CAC-8651-6C16772EAC31}" xr6:coauthVersionLast="47" xr6:coauthVersionMax="47" xr10:uidLastSave="{00000000-0000-0000-0000-000000000000}"/>
  <bookViews>
    <workbookView xWindow="-120" yWindow="-120" windowWidth="29040" windowHeight="15720" tabRatio="646" xr2:uid="{00000000-000D-0000-FFFF-FFFF00000000}"/>
  </bookViews>
  <sheets>
    <sheet name="ВОР" sheetId="1" r:id="rId1"/>
  </sheets>
  <definedNames>
    <definedName name="_xlnm._FilterDatabase" localSheetId="0" hidden="1">ВОР!$A$15:$P$15</definedName>
    <definedName name="_xlnm.Print_Area" localSheetId="0">ВОР!$A$1:$P$44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6" i="1" l="1"/>
  <c r="I17" i="1"/>
  <c r="I22" i="1"/>
  <c r="R17" i="1"/>
  <c r="R27" i="1"/>
  <c r="R26" i="1"/>
  <c r="R29" i="1" s="1"/>
  <c r="R25" i="1"/>
  <c r="R20" i="1"/>
  <c r="R19" i="1"/>
  <c r="R18" i="1"/>
  <c r="R22" i="1"/>
  <c r="I30" i="1"/>
  <c r="I29" i="1"/>
  <c r="I27" i="1"/>
  <c r="I26" i="1"/>
  <c r="I25" i="1"/>
  <c r="I24" i="1"/>
  <c r="I23" i="1"/>
  <c r="I20" i="1"/>
  <c r="I19" i="1"/>
  <c r="I18" i="1"/>
  <c r="N31" i="1" l="1"/>
  <c r="O31" i="1"/>
  <c r="O33" i="1" l="1"/>
  <c r="O32" i="1" s="1"/>
  <c r="N33" i="1"/>
  <c r="N32" i="1" s="1"/>
  <c r="A18" i="1"/>
  <c r="A19" i="1" s="1"/>
  <c r="A20" i="1" s="1"/>
  <c r="A21" i="1" s="1"/>
  <c r="A22" i="1" s="1"/>
  <c r="A23" i="1" s="1"/>
  <c r="A25" i="1" l="1"/>
  <c r="A26" i="1" s="1"/>
  <c r="A27" i="1" s="1"/>
  <c r="A28" i="1" s="1"/>
  <c r="A29" i="1" s="1"/>
  <c r="A30" i="1" s="1"/>
  <c r="A24" i="1"/>
  <c r="M31" i="1"/>
  <c r="M33" i="1" s="1"/>
  <c r="M32" i="1" s="1"/>
</calcChain>
</file>

<file path=xl/sharedStrings.xml><?xml version="1.0" encoding="utf-8"?>
<sst xmlns="http://schemas.openxmlformats.org/spreadsheetml/2006/main" count="124" uniqueCount="71">
  <si>
    <t>№ пп</t>
  </si>
  <si>
    <t xml:space="preserve">Наименование работ </t>
  </si>
  <si>
    <t>ед. изм.</t>
  </si>
  <si>
    <t>Норма расхода</t>
  </si>
  <si>
    <t>Объём работ</t>
  </si>
  <si>
    <t>Примечание</t>
  </si>
  <si>
    <t>всего</t>
  </si>
  <si>
    <t>в том числе</t>
  </si>
  <si>
    <t>Работа</t>
  </si>
  <si>
    <t>Материалы</t>
  </si>
  <si>
    <t xml:space="preserve">ВЕДОМОСТЬ ОБЪЕМОВ РАБОТ </t>
  </si>
  <si>
    <t>шт</t>
  </si>
  <si>
    <t>Начало работ на объекте:</t>
  </si>
  <si>
    <t>Срок действия коммерческого предложения не менее 30 календарных дней</t>
  </si>
  <si>
    <t>Указать в календарных днях</t>
  </si>
  <si>
    <t>Срок поставки в календарных днях</t>
  </si>
  <si>
    <t>Срок выполнения монтажных работ</t>
  </si>
  <si>
    <t>Срок выполнения пуско-наладочных работ (ПНР)</t>
  </si>
  <si>
    <t>Согласие на подписание типовой формы договора заказчика без протокола разногласий</t>
  </si>
  <si>
    <t>Да/Нет</t>
  </si>
  <si>
    <t>Гарантия на оборудование/материалы/работы/услуги</t>
  </si>
  <si>
    <t>Комментарии</t>
  </si>
  <si>
    <t>№ пп по РД</t>
  </si>
  <si>
    <t>ИТОГО без НДС</t>
  </si>
  <si>
    <t>Сумма НДС, 22%</t>
  </si>
  <si>
    <t>Итого с НДС, 22%</t>
  </si>
  <si>
    <t>заполнить</t>
  </si>
  <si>
    <t>Срок выполнения работ:</t>
  </si>
  <si>
    <t xml:space="preserve">Среднесписочная численность сотрудников  </t>
  </si>
  <si>
    <t>Указать кол-во</t>
  </si>
  <si>
    <r>
      <t>Предоставить скан копию СРО на Строительно-монтажные работы+</t>
    </r>
    <r>
      <rPr>
        <b/>
        <sz val="12"/>
        <rFont val="Times New Roman"/>
        <family val="1"/>
        <charset val="204"/>
      </rPr>
      <t>ЛИЦЕНЗИЯ МЧС</t>
    </r>
  </si>
  <si>
    <t>приложить скан копию (Файл)</t>
  </si>
  <si>
    <t>60 месяцев</t>
  </si>
  <si>
    <t>Данные об организации</t>
  </si>
  <si>
    <t>Наименование компании</t>
  </si>
  <si>
    <t>ИНН</t>
  </si>
  <si>
    <t>Адрес</t>
  </si>
  <si>
    <t>ФИО директора</t>
  </si>
  <si>
    <t>ФИО контактного лица/телефон, e-mail</t>
  </si>
  <si>
    <t>Система налогооблажения</t>
  </si>
  <si>
    <t>Условия оплаты: поэтапная оплата по факту предъявления актов выполненных работ, отсрочка платежа 30 календарных дней</t>
  </si>
  <si>
    <t>Цена за ед. изм.без НДС, руб</t>
  </si>
  <si>
    <t>Стоимость без НДС.,руб.</t>
  </si>
  <si>
    <t>код</t>
  </si>
  <si>
    <t>БС/этажи</t>
  </si>
  <si>
    <t>Раздел,подраздел</t>
  </si>
  <si>
    <t>Да</t>
  </si>
  <si>
    <t>30 дней</t>
  </si>
  <si>
    <t>Изготовление и монтаж металлоконструкций стоек Ст.в-1, Ст.в-2, Ст.в-3 с АКЗ</t>
  </si>
  <si>
    <t>кг</t>
  </si>
  <si>
    <t>Труба 100х100х3мм, ГОСТ 30245-2012 (L=4660мм -12шт)</t>
  </si>
  <si>
    <t>1,03</t>
  </si>
  <si>
    <t xml:space="preserve">Материал Подрядчика </t>
  </si>
  <si>
    <t>Труба 100х100х3мм, ГОСТ 30245-2012 (L=4820мм -12шт)</t>
  </si>
  <si>
    <t>Труба 100х100х3мм, ГОСТ 30245-2012 (L=4690мм -4шт)</t>
  </si>
  <si>
    <t>Лист 10х200 (L=200мм -28шт)</t>
  </si>
  <si>
    <t>Анкер WA-HF8/30х100 HIMTEX</t>
  </si>
  <si>
    <t>Грунт ГФ-021 ГОСТ 25129-2020</t>
  </si>
  <si>
    <t>0,2кг/м2</t>
  </si>
  <si>
    <t>Эмаль ПФ-115 ГОСТ 6465-76</t>
  </si>
  <si>
    <t>0,3кг/м2</t>
  </si>
  <si>
    <t>Монтаж металлоконструкций каркаса подвесного потолка с АКЗ</t>
  </si>
  <si>
    <t>Труба 80х40х2 (L=253мп)</t>
  </si>
  <si>
    <t>Лист 6х100 (L=100мм - 154шт)</t>
  </si>
  <si>
    <t>Труба 40х40х2 (L=214мм - 154шт)</t>
  </si>
  <si>
    <t xml:space="preserve">на выполнение строительно-монтажных работ по устройству металлоконструкций входных групп  </t>
  </si>
  <si>
    <t>на объекте: Жилая застройка в границах улиц Пригородной,Звенигородской, Луганской, Народной, им. Александра Покрышкина в Прикубанском внутригородском округе города Краснодара. Дошкольная образовательная организация на 350 мест на земельном участке с кадастровым номером 23:43:0118001:19384</t>
  </si>
  <si>
    <t>площадь окраски</t>
  </si>
  <si>
    <t>А2404-КЖ13 лист 13.5 по спецификации</t>
  </si>
  <si>
    <t>А2404-КЖ13 лист 13.4 по спецификации</t>
  </si>
  <si>
    <t>Расчет мк в формулах объем работ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</si>
</sst>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.00"/>
    <numFmt numFmtId="165" formatCode="#,##0.0"/>
  </numFmts>
  <fonts count="27" x14ac:knownFonts="1">
    <font>
      <sz val="11"/>
      <color rgb="FF000000"/>
      <name val="Calibri"/>
      <family val="2"/>
      <charset val="1"/>
    </font>
    <font>
      <b/>
      <sz val="10"/>
      <name val="Times New Roman"/>
      <family val="1"/>
      <charset val="204"/>
    </font>
    <font>
      <sz val="11"/>
      <name val="Calibri"/>
      <family val="2"/>
      <charset val="204"/>
    </font>
    <font>
      <i/>
      <sz val="10"/>
      <name val="Times New Roman"/>
      <family val="1"/>
      <charset val="204"/>
    </font>
    <font>
      <sz val="8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b/>
      <sz val="11"/>
      <color rgb="FF3F3F3F"/>
      <name val="Calibri"/>
      <family val="2"/>
      <charset val="204"/>
    </font>
    <font>
      <sz val="11"/>
      <color rgb="FF9C6500"/>
      <name val="Calibri"/>
      <family val="2"/>
      <charset val="204"/>
    </font>
    <font>
      <sz val="11"/>
      <color rgb="FF9C0006"/>
      <name val="Calibri"/>
      <family val="2"/>
      <charset val="204"/>
    </font>
    <font>
      <sz val="11"/>
      <color rgb="FF006100"/>
      <name val="Calibri"/>
      <family val="2"/>
      <charset val="204"/>
    </font>
    <font>
      <sz val="11"/>
      <color rgb="FFFF0000"/>
      <name val="Calibri"/>
      <family val="2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i/>
      <sz val="11"/>
      <color rgb="FFFF0000"/>
      <name val="Calibri"/>
      <family val="2"/>
      <charset val="204"/>
    </font>
    <font>
      <i/>
      <sz val="12"/>
      <name val="Times New Roman"/>
      <family val="1"/>
      <charset val="204"/>
    </font>
    <font>
      <i/>
      <sz val="12"/>
      <name val="Calibri"/>
      <family val="2"/>
      <charset val="204"/>
    </font>
    <font>
      <b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0"/>
      <name val="Arial Cyr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2F2F2"/>
        <bgColor rgb="FFE7E6E6"/>
      </patternFill>
    </fill>
    <fill>
      <patternFill patternType="solid">
        <fgColor rgb="FFFFEB9C"/>
        <bgColor rgb="FFFFFFD7"/>
      </patternFill>
    </fill>
    <fill>
      <patternFill patternType="solid">
        <fgColor rgb="FFFFC7CE"/>
        <bgColor rgb="FFD9D9D9"/>
      </patternFill>
    </fill>
    <fill>
      <patternFill patternType="solid">
        <fgColor rgb="FFC6EFCE"/>
        <bgColor rgb="FFD9D9D9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CC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2">
    <xf numFmtId="0" fontId="0" fillId="0" borderId="0"/>
    <xf numFmtId="0" fontId="6" fillId="0" borderId="0"/>
    <xf numFmtId="0" fontId="6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8" fillId="2" borderId="3" applyProtection="0"/>
    <xf numFmtId="0" fontId="9" fillId="3" borderId="0" applyBorder="0" applyProtection="0"/>
    <xf numFmtId="0" fontId="10" fillId="4" borderId="0" applyBorder="0" applyProtection="0"/>
    <xf numFmtId="0" fontId="11" fillId="5" borderId="0" applyBorder="0" applyProtection="0"/>
    <xf numFmtId="0" fontId="21" fillId="0" borderId="0"/>
  </cellStyleXfs>
  <cellXfs count="70">
    <xf numFmtId="0" fontId="0" fillId="0" borderId="0" xfId="0"/>
    <xf numFmtId="0" fontId="2" fillId="0" borderId="0" xfId="0" applyFont="1"/>
    <xf numFmtId="0" fontId="12" fillId="0" borderId="0" xfId="0" applyFont="1"/>
    <xf numFmtId="0" fontId="12" fillId="0" borderId="0" xfId="0" applyFont="1" applyAlignment="1"/>
    <xf numFmtId="1" fontId="3" fillId="6" borderId="2" xfId="0" applyNumberFormat="1" applyFont="1" applyFill="1" applyBorder="1" applyAlignment="1">
      <alignment horizontal="center" vertical="center"/>
    </xf>
    <xf numFmtId="0" fontId="2" fillId="6" borderId="0" xfId="0" applyFont="1" applyFill="1"/>
    <xf numFmtId="0" fontId="16" fillId="0" borderId="0" xfId="0" applyFont="1" applyAlignment="1"/>
    <xf numFmtId="49" fontId="16" fillId="0" borderId="0" xfId="0" applyNumberFormat="1" applyFont="1" applyAlignment="1"/>
    <xf numFmtId="0" fontId="2" fillId="0" borderId="0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49" fontId="2" fillId="6" borderId="0" xfId="0" applyNumberFormat="1" applyFont="1" applyFill="1" applyAlignment="1">
      <alignment horizontal="right" vertical="center"/>
    </xf>
    <xf numFmtId="0" fontId="12" fillId="0" borderId="0" xfId="0" applyFont="1" applyAlignment="1">
      <alignment horizontal="right" vertical="center"/>
    </xf>
    <xf numFmtId="49" fontId="2" fillId="7" borderId="0" xfId="0" applyNumberFormat="1" applyFont="1" applyFill="1" applyAlignment="1">
      <alignment horizontal="right" vertical="center"/>
    </xf>
    <xf numFmtId="0" fontId="2" fillId="7" borderId="0" xfId="0" applyFont="1" applyFill="1"/>
    <xf numFmtId="0" fontId="2" fillId="0" borderId="1" xfId="0" applyFont="1" applyBorder="1"/>
    <xf numFmtId="0" fontId="18" fillId="0" borderId="1" xfId="0" applyFont="1" applyBorder="1" applyAlignment="1">
      <alignment wrapText="1"/>
    </xf>
    <xf numFmtId="49" fontId="14" fillId="6" borderId="1" xfId="0" applyNumberFormat="1" applyFont="1" applyFill="1" applyBorder="1" applyAlignment="1">
      <alignment vertical="center" wrapText="1"/>
    </xf>
    <xf numFmtId="4" fontId="14" fillId="6" borderId="1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wrapText="1"/>
    </xf>
    <xf numFmtId="49" fontId="14" fillId="6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/>
    </xf>
    <xf numFmtId="4" fontId="17" fillId="6" borderId="1" xfId="3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" fontId="3" fillId="6" borderId="1" xfId="0" applyNumberFormat="1" applyFont="1" applyFill="1" applyBorder="1" applyAlignment="1">
      <alignment horizontal="center" vertical="center"/>
    </xf>
    <xf numFmtId="1" fontId="3" fillId="10" borderId="1" xfId="0" applyNumberFormat="1" applyFont="1" applyFill="1" applyBorder="1" applyAlignment="1">
      <alignment horizontal="center" vertical="center"/>
    </xf>
    <xf numFmtId="49" fontId="3" fillId="10" borderId="1" xfId="0" applyNumberFormat="1" applyFont="1" applyFill="1" applyBorder="1" applyAlignment="1">
      <alignment horizontal="center" vertical="center"/>
    </xf>
    <xf numFmtId="1" fontId="3" fillId="10" borderId="2" xfId="0" applyNumberFormat="1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0" fontId="17" fillId="6" borderId="1" xfId="3" applyFont="1" applyFill="1" applyBorder="1" applyAlignment="1">
      <alignment horizontal="center" vertical="center"/>
    </xf>
    <xf numFmtId="0" fontId="24" fillId="6" borderId="1" xfId="11" applyFont="1" applyFill="1" applyBorder="1" applyAlignment="1">
      <alignment vertical="center" wrapText="1"/>
    </xf>
    <xf numFmtId="49" fontId="25" fillId="6" borderId="1" xfId="0" applyNumberFormat="1" applyFont="1" applyFill="1" applyBorder="1" applyAlignment="1">
      <alignment horizontal="center" vertical="center" wrapText="1"/>
    </xf>
    <xf numFmtId="0" fontId="24" fillId="6" borderId="1" xfId="11" applyFont="1" applyFill="1" applyBorder="1" applyAlignment="1">
      <alignment horizontal="center" vertical="center" wrapText="1"/>
    </xf>
    <xf numFmtId="2" fontId="24" fillId="6" borderId="1" xfId="11" applyNumberFormat="1" applyFont="1" applyFill="1" applyBorder="1" applyAlignment="1">
      <alignment horizontal="center" vertical="center" wrapText="1"/>
    </xf>
    <xf numFmtId="2" fontId="17" fillId="6" borderId="1" xfId="3" applyNumberFormat="1" applyFont="1" applyFill="1" applyBorder="1" applyAlignment="1">
      <alignment horizontal="center" vertical="center"/>
    </xf>
    <xf numFmtId="49" fontId="25" fillId="6" borderId="1" xfId="0" applyNumberFormat="1" applyFont="1" applyFill="1" applyBorder="1" applyAlignment="1">
      <alignment horizontal="left" vertical="center" wrapText="1"/>
    </xf>
    <xf numFmtId="2" fontId="24" fillId="6" borderId="1" xfId="11" applyNumberFormat="1" applyFont="1" applyFill="1" applyBorder="1" applyAlignment="1">
      <alignment horizontal="center" vertical="center"/>
    </xf>
    <xf numFmtId="0" fontId="25" fillId="6" borderId="1" xfId="4" applyFont="1" applyFill="1" applyBorder="1" applyAlignment="1">
      <alignment horizontal="center" vertical="center" wrapText="1"/>
    </xf>
    <xf numFmtId="164" fontId="24" fillId="6" borderId="1" xfId="11" applyNumberFormat="1" applyFont="1" applyFill="1" applyBorder="1" applyAlignment="1">
      <alignment horizontal="center" vertical="center"/>
    </xf>
    <xf numFmtId="165" fontId="24" fillId="6" borderId="1" xfId="11" applyNumberFormat="1" applyFont="1" applyFill="1" applyBorder="1" applyAlignment="1">
      <alignment horizontal="center" vertical="center"/>
    </xf>
    <xf numFmtId="0" fontId="22" fillId="10" borderId="1" xfId="11" applyFont="1" applyFill="1" applyBorder="1" applyAlignment="1">
      <alignment vertical="center" wrapText="1"/>
    </xf>
    <xf numFmtId="0" fontId="23" fillId="10" borderId="1" xfId="4" applyFont="1" applyFill="1" applyBorder="1" applyAlignment="1">
      <alignment horizontal="center" vertical="center" wrapText="1"/>
    </xf>
    <xf numFmtId="0" fontId="22" fillId="10" borderId="1" xfId="11" applyFont="1" applyFill="1" applyBorder="1" applyAlignment="1">
      <alignment horizontal="center" vertical="center" wrapText="1"/>
    </xf>
    <xf numFmtId="2" fontId="22" fillId="10" borderId="1" xfId="11" applyNumberFormat="1" applyFont="1" applyFill="1" applyBorder="1" applyAlignment="1">
      <alignment horizontal="center" vertical="center"/>
    </xf>
    <xf numFmtId="4" fontId="14" fillId="11" borderId="1" xfId="3" applyNumberFormat="1" applyFont="1" applyFill="1" applyBorder="1" applyAlignment="1">
      <alignment horizontal="center" vertical="center"/>
    </xf>
    <xf numFmtId="49" fontId="23" fillId="10" borderId="1" xfId="0" applyNumberFormat="1" applyFont="1" applyFill="1" applyBorder="1" applyAlignment="1">
      <alignment horizontal="left" vertical="center" wrapText="1"/>
    </xf>
    <xf numFmtId="0" fontId="24" fillId="10" borderId="1" xfId="11" applyFont="1" applyFill="1" applyBorder="1" applyAlignment="1">
      <alignment horizontal="center" vertical="center" wrapText="1"/>
    </xf>
    <xf numFmtId="164" fontId="24" fillId="10" borderId="1" xfId="11" applyNumberFormat="1" applyFont="1" applyFill="1" applyBorder="1" applyAlignment="1">
      <alignment horizontal="center" vertical="center"/>
    </xf>
    <xf numFmtId="49" fontId="2" fillId="6" borderId="0" xfId="0" applyNumberFormat="1" applyFont="1" applyFill="1" applyAlignment="1">
      <alignment vertical="center"/>
    </xf>
    <xf numFmtId="4" fontId="22" fillId="0" borderId="0" xfId="0" applyNumberFormat="1" applyFont="1" applyAlignment="1">
      <alignment horizontal="left"/>
    </xf>
    <xf numFmtId="0" fontId="26" fillId="0" borderId="0" xfId="0" applyFont="1"/>
    <xf numFmtId="4" fontId="24" fillId="0" borderId="0" xfId="0" applyNumberFormat="1" applyFont="1" applyAlignment="1">
      <alignment horizontal="right" vertical="top" wrapText="1"/>
    </xf>
    <xf numFmtId="4" fontId="24" fillId="0" borderId="0" xfId="0" applyNumberFormat="1" applyFont="1" applyAlignment="1">
      <alignment horizontal="left"/>
    </xf>
    <xf numFmtId="4" fontId="24" fillId="0" borderId="0" xfId="0" applyNumberFormat="1" applyFont="1" applyAlignment="1">
      <alignment horizontal="right"/>
    </xf>
    <xf numFmtId="49" fontId="13" fillId="0" borderId="0" xfId="0" applyNumberFormat="1" applyFont="1" applyBorder="1" applyAlignment="1">
      <alignment horizontal="center" vertical="top" wrapText="1"/>
    </xf>
    <xf numFmtId="49" fontId="14" fillId="0" borderId="0" xfId="0" applyNumberFormat="1" applyFont="1" applyBorder="1" applyAlignment="1">
      <alignment horizontal="center" vertical="top" wrapText="1"/>
    </xf>
    <xf numFmtId="49" fontId="15" fillId="0" borderId="0" xfId="0" applyNumberFormat="1" applyFont="1" applyBorder="1" applyAlignment="1">
      <alignment horizontal="center" vertical="center" wrapText="1"/>
    </xf>
    <xf numFmtId="0" fontId="19" fillId="8" borderId="0" xfId="0" applyFont="1" applyFill="1" applyAlignment="1">
      <alignment horizontal="center" vertical="center" wrapText="1"/>
    </xf>
    <xf numFmtId="49" fontId="14" fillId="6" borderId="1" xfId="0" applyNumberFormat="1" applyFont="1" applyFill="1" applyBorder="1" applyAlignment="1">
      <alignment horizontal="right" vertical="center" wrapText="1"/>
    </xf>
    <xf numFmtId="49" fontId="14" fillId="6" borderId="1" xfId="0" applyNumberFormat="1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right" vertical="top" wrapText="1"/>
    </xf>
    <xf numFmtId="14" fontId="14" fillId="0" borderId="1" xfId="0" applyNumberFormat="1" applyFont="1" applyBorder="1" applyAlignment="1">
      <alignment horizontal="center" vertical="top" wrapText="1"/>
    </xf>
    <xf numFmtId="14" fontId="14" fillId="9" borderId="1" xfId="0" applyNumberFormat="1" applyFont="1" applyFill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49" fontId="3" fillId="6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</cellXfs>
  <cellStyles count="12">
    <cellStyle name="Excel Built-in Bad" xfId="9" xr:uid="{00000000-0005-0000-0000-000000000000}"/>
    <cellStyle name="Excel Built-in Good" xfId="10" xr:uid="{00000000-0005-0000-0000-000001000000}"/>
    <cellStyle name="Excel Built-in Neutral" xfId="8" xr:uid="{00000000-0005-0000-0000-000002000000}"/>
    <cellStyle name="Excel Built-in Normal" xfId="11" xr:uid="{D4D73E35-916E-4458-9817-636671968294}"/>
    <cellStyle name="Excel Built-in Output" xfId="7" xr:uid="{00000000-0005-0000-0000-000003000000}"/>
    <cellStyle name="Обычный" xfId="0" builtinId="0"/>
    <cellStyle name="Обычный 2" xfId="2" xr:uid="{00000000-0005-0000-0000-000006000000}"/>
    <cellStyle name="Обычный 2 10 27 3 2 2" xfId="3" xr:uid="{00000000-0005-0000-0000-000007000000}"/>
    <cellStyle name="Обычный 2 99 7" xfId="4" xr:uid="{00000000-0005-0000-0000-000008000000}"/>
    <cellStyle name="Обычный 3" xfId="5" xr:uid="{00000000-0005-0000-0000-000009000000}"/>
    <cellStyle name="Обычный 3 2" xfId="6" xr:uid="{00000000-0005-0000-0000-00000A000000}"/>
    <cellStyle name="Обычный 4" xfId="1" xr:uid="{00000000-0005-0000-0000-00000B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EEBF7"/>
      <rgbColor rgb="FFCCFFCC"/>
      <rgbColor rgb="FFFFFF99"/>
      <rgbColor rgb="FF99CCFF"/>
      <rgbColor rgb="FFFF99CC"/>
      <rgbColor rgb="FFCC99FF"/>
      <rgbColor rgb="FFF4B183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45"/>
  <sheetViews>
    <sheetView tabSelected="1" view="pageBreakPreview" zoomScale="70" zoomScaleNormal="70" zoomScaleSheetLayoutView="70" workbookViewId="0">
      <selection activeCell="N16" sqref="N16"/>
    </sheetView>
  </sheetViews>
  <sheetFormatPr defaultColWidth="9.140625" defaultRowHeight="15" x14ac:dyDescent="0.25"/>
  <cols>
    <col min="1" max="1" width="7.7109375" style="6" customWidth="1"/>
    <col min="2" max="2" width="11.140625" style="7" customWidth="1"/>
    <col min="3" max="3" width="9.7109375" style="7" customWidth="1"/>
    <col min="4" max="4" width="10.5703125" style="7" bestFit="1" customWidth="1"/>
    <col min="5" max="5" width="30.5703125" style="7" customWidth="1"/>
    <col min="6" max="6" width="76.140625" style="3" customWidth="1"/>
    <col min="7" max="9" width="10.7109375" style="3" customWidth="1"/>
    <col min="10" max="12" width="11.7109375" style="3" customWidth="1"/>
    <col min="13" max="13" width="14.7109375" style="3" customWidth="1"/>
    <col min="14" max="14" width="13.85546875" style="3" customWidth="1"/>
    <col min="15" max="15" width="14.28515625" style="3" customWidth="1"/>
    <col min="16" max="16" width="22.140625" style="3" customWidth="1"/>
    <col min="17" max="17" width="8.7109375" style="11" customWidth="1"/>
    <col min="18" max="1027" width="8.7109375" style="2" customWidth="1"/>
    <col min="1028" max="16384" width="9.140625" style="2"/>
  </cols>
  <sheetData>
    <row r="1" spans="1:24" ht="15.75" x14ac:dyDescent="0.25">
      <c r="K1" s="57"/>
      <c r="L1" s="57"/>
      <c r="M1" s="57"/>
      <c r="N1" s="57"/>
      <c r="O1" s="57"/>
      <c r="P1" s="57"/>
    </row>
    <row r="2" spans="1:24" s="1" customFormat="1" ht="17.45" customHeight="1" x14ac:dyDescent="0.25">
      <c r="A2" s="54" t="s">
        <v>10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8"/>
    </row>
    <row r="3" spans="1:24" s="1" customFormat="1" ht="15.75" customHeight="1" x14ac:dyDescent="0.25">
      <c r="A3" s="55" t="s">
        <v>65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8"/>
    </row>
    <row r="4" spans="1:24" s="1" customFormat="1" ht="57" customHeight="1" x14ac:dyDescent="0.25">
      <c r="A4" s="56" t="s">
        <v>66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8"/>
    </row>
    <row r="5" spans="1:24" s="1" customFormat="1" ht="15" customHeight="1" x14ac:dyDescent="0.25">
      <c r="A5" s="59" t="s">
        <v>33</v>
      </c>
      <c r="B5" s="59"/>
      <c r="C5" s="59"/>
      <c r="D5" s="59"/>
      <c r="E5" s="59"/>
      <c r="F5" s="59"/>
      <c r="G5" s="59"/>
      <c r="H5" s="60" t="s">
        <v>34</v>
      </c>
      <c r="I5" s="60"/>
      <c r="J5" s="60"/>
      <c r="K5" s="61"/>
      <c r="L5" s="61"/>
      <c r="M5" s="61"/>
      <c r="N5" s="61"/>
      <c r="O5" s="61"/>
      <c r="P5" s="61"/>
      <c r="Q5" s="9"/>
    </row>
    <row r="6" spans="1:24" s="1" customFormat="1" ht="15" customHeight="1" x14ac:dyDescent="0.25">
      <c r="A6" s="59"/>
      <c r="B6" s="59"/>
      <c r="C6" s="59"/>
      <c r="D6" s="59"/>
      <c r="E6" s="59"/>
      <c r="F6" s="59"/>
      <c r="G6" s="59"/>
      <c r="H6" s="60" t="s">
        <v>35</v>
      </c>
      <c r="I6" s="60"/>
      <c r="J6" s="60"/>
      <c r="K6" s="61"/>
      <c r="L6" s="61"/>
      <c r="M6" s="61"/>
      <c r="N6" s="61"/>
      <c r="O6" s="61"/>
      <c r="P6" s="61"/>
      <c r="Q6" s="9"/>
    </row>
    <row r="7" spans="1:24" s="1" customFormat="1" ht="30" customHeight="1" x14ac:dyDescent="0.25">
      <c r="A7" s="59"/>
      <c r="B7" s="59"/>
      <c r="C7" s="59"/>
      <c r="D7" s="59"/>
      <c r="E7" s="59"/>
      <c r="F7" s="59"/>
      <c r="G7" s="59"/>
      <c r="H7" s="60" t="s">
        <v>36</v>
      </c>
      <c r="I7" s="60"/>
      <c r="J7" s="60"/>
      <c r="K7" s="61"/>
      <c r="L7" s="61"/>
      <c r="M7" s="61"/>
      <c r="N7" s="61"/>
      <c r="O7" s="61"/>
      <c r="P7" s="61"/>
      <c r="Q7" s="9"/>
    </row>
    <row r="8" spans="1:24" s="1" customFormat="1" ht="15.75" x14ac:dyDescent="0.25">
      <c r="A8" s="59"/>
      <c r="B8" s="59"/>
      <c r="C8" s="59"/>
      <c r="D8" s="59"/>
      <c r="E8" s="59"/>
      <c r="F8" s="59"/>
      <c r="G8" s="59"/>
      <c r="H8" s="60" t="s">
        <v>37</v>
      </c>
      <c r="I8" s="60"/>
      <c r="J8" s="60"/>
      <c r="K8" s="61"/>
      <c r="L8" s="61"/>
      <c r="M8" s="61"/>
      <c r="N8" s="61"/>
      <c r="O8" s="61"/>
      <c r="P8" s="61"/>
      <c r="Q8" s="9"/>
    </row>
    <row r="9" spans="1:24" s="13" customFormat="1" ht="15.75" x14ac:dyDescent="0.25">
      <c r="A9" s="59"/>
      <c r="B9" s="59"/>
      <c r="C9" s="59"/>
      <c r="D9" s="59"/>
      <c r="E9" s="59"/>
      <c r="F9" s="59"/>
      <c r="G9" s="59"/>
      <c r="H9" s="60" t="s">
        <v>38</v>
      </c>
      <c r="I9" s="60"/>
      <c r="J9" s="60"/>
      <c r="K9" s="61"/>
      <c r="L9" s="61"/>
      <c r="M9" s="61"/>
      <c r="N9" s="61"/>
      <c r="O9" s="61"/>
      <c r="P9" s="61"/>
      <c r="Q9" s="12"/>
    </row>
    <row r="10" spans="1:24" s="5" customFormat="1" ht="15.75" x14ac:dyDescent="0.25">
      <c r="A10" s="59"/>
      <c r="B10" s="59"/>
      <c r="C10" s="59"/>
      <c r="D10" s="59"/>
      <c r="E10" s="59"/>
      <c r="F10" s="59"/>
      <c r="G10" s="59"/>
      <c r="H10" s="60" t="s">
        <v>39</v>
      </c>
      <c r="I10" s="60"/>
      <c r="J10" s="60"/>
      <c r="K10" s="61"/>
      <c r="L10" s="61"/>
      <c r="M10" s="61"/>
      <c r="N10" s="61"/>
      <c r="O10" s="61"/>
      <c r="P10" s="61"/>
      <c r="Q10" s="10"/>
    </row>
    <row r="11" spans="1:24" s="5" customFormat="1" ht="15.75" x14ac:dyDescent="0.25">
      <c r="A11" s="60" t="s">
        <v>40</v>
      </c>
      <c r="B11" s="60"/>
      <c r="C11" s="60"/>
      <c r="D11" s="60"/>
      <c r="E11" s="60"/>
      <c r="F11" s="60"/>
      <c r="G11" s="60"/>
      <c r="H11" s="60" t="s">
        <v>19</v>
      </c>
      <c r="I11" s="60"/>
      <c r="J11" s="60"/>
      <c r="K11" s="61"/>
      <c r="L11" s="61"/>
      <c r="M11" s="61"/>
      <c r="N11" s="61"/>
      <c r="O11" s="61"/>
      <c r="P11" s="61"/>
      <c r="Q11" s="10"/>
    </row>
    <row r="12" spans="1:24" s="5" customFormat="1" ht="15.75" x14ac:dyDescent="0.25">
      <c r="A12" s="66" t="s">
        <v>0</v>
      </c>
      <c r="B12" s="66" t="s">
        <v>22</v>
      </c>
      <c r="C12" s="66" t="s">
        <v>43</v>
      </c>
      <c r="D12" s="66" t="s">
        <v>44</v>
      </c>
      <c r="E12" s="66" t="s">
        <v>45</v>
      </c>
      <c r="F12" s="67" t="s">
        <v>1</v>
      </c>
      <c r="G12" s="67" t="s">
        <v>2</v>
      </c>
      <c r="H12" s="67" t="s">
        <v>3</v>
      </c>
      <c r="I12" s="67" t="s">
        <v>4</v>
      </c>
      <c r="J12" s="68" t="s">
        <v>41</v>
      </c>
      <c r="K12" s="68"/>
      <c r="L12" s="68"/>
      <c r="M12" s="68" t="s">
        <v>42</v>
      </c>
      <c r="N12" s="68"/>
      <c r="O12" s="68"/>
      <c r="P12" s="67" t="s">
        <v>5</v>
      </c>
      <c r="Q12" s="10"/>
    </row>
    <row r="13" spans="1:24" s="5" customFormat="1" x14ac:dyDescent="0.25">
      <c r="A13" s="66"/>
      <c r="B13" s="66"/>
      <c r="C13" s="66"/>
      <c r="D13" s="66"/>
      <c r="E13" s="66"/>
      <c r="F13" s="67"/>
      <c r="G13" s="67"/>
      <c r="H13" s="67"/>
      <c r="I13" s="67"/>
      <c r="J13" s="67" t="s">
        <v>6</v>
      </c>
      <c r="K13" s="69" t="s">
        <v>7</v>
      </c>
      <c r="L13" s="69"/>
      <c r="M13" s="67" t="s">
        <v>6</v>
      </c>
      <c r="N13" s="69" t="s">
        <v>7</v>
      </c>
      <c r="O13" s="69"/>
      <c r="P13" s="67"/>
      <c r="Q13" s="10"/>
    </row>
    <row r="14" spans="1:24" s="5" customFormat="1" ht="34.5" customHeight="1" x14ac:dyDescent="0.25">
      <c r="A14" s="66"/>
      <c r="B14" s="66"/>
      <c r="C14" s="66"/>
      <c r="D14" s="66"/>
      <c r="E14" s="66"/>
      <c r="F14" s="67"/>
      <c r="G14" s="67"/>
      <c r="H14" s="67"/>
      <c r="I14" s="67"/>
      <c r="J14" s="67"/>
      <c r="K14" s="20" t="s">
        <v>8</v>
      </c>
      <c r="L14" s="20" t="s">
        <v>9</v>
      </c>
      <c r="M14" s="67"/>
      <c r="N14" s="20" t="s">
        <v>8</v>
      </c>
      <c r="O14" s="20" t="s">
        <v>9</v>
      </c>
      <c r="P14" s="67"/>
      <c r="Q14" s="10"/>
    </row>
    <row r="15" spans="1:24" s="5" customFormat="1" x14ac:dyDescent="0.25">
      <c r="A15" s="23">
        <v>1</v>
      </c>
      <c r="B15" s="21">
        <v>2</v>
      </c>
      <c r="C15" s="23">
        <v>3</v>
      </c>
      <c r="D15" s="21">
        <v>4</v>
      </c>
      <c r="E15" s="23">
        <v>5</v>
      </c>
      <c r="F15" s="21">
        <v>6</v>
      </c>
      <c r="G15" s="23">
        <v>7</v>
      </c>
      <c r="H15" s="21">
        <v>8</v>
      </c>
      <c r="I15" s="23">
        <v>9</v>
      </c>
      <c r="J15" s="21">
        <v>10</v>
      </c>
      <c r="K15" s="23">
        <v>11</v>
      </c>
      <c r="L15" s="21">
        <v>12</v>
      </c>
      <c r="M15" s="23">
        <v>13</v>
      </c>
      <c r="N15" s="21">
        <v>14</v>
      </c>
      <c r="O15" s="23">
        <v>15</v>
      </c>
      <c r="P15" s="21">
        <v>16</v>
      </c>
      <c r="Q15" s="48"/>
      <c r="R15" s="48"/>
      <c r="S15" s="48"/>
      <c r="T15" s="48"/>
      <c r="U15" s="48"/>
      <c r="V15" s="48"/>
      <c r="W15" s="48"/>
      <c r="X15" s="48"/>
    </row>
    <row r="16" spans="1:24" s="5" customFormat="1" ht="28.5" x14ac:dyDescent="0.25">
      <c r="A16" s="25">
        <v>1</v>
      </c>
      <c r="B16" s="26"/>
      <c r="C16" s="26"/>
      <c r="D16" s="26"/>
      <c r="E16" s="26"/>
      <c r="F16" s="40" t="s">
        <v>48</v>
      </c>
      <c r="G16" s="41"/>
      <c r="H16" s="42" t="s">
        <v>49</v>
      </c>
      <c r="I16" s="43">
        <f>ROUND(43.84*12+12*45.35+4*44.12+28*3.3,2)</f>
        <v>1339.16</v>
      </c>
      <c r="J16" s="44"/>
      <c r="K16" s="44"/>
      <c r="L16" s="44"/>
      <c r="M16" s="44"/>
      <c r="N16" s="44"/>
      <c r="O16" s="44"/>
      <c r="P16" s="45"/>
      <c r="Q16" s="49" t="s">
        <v>69</v>
      </c>
      <c r="R16" s="50"/>
      <c r="S16" s="48"/>
      <c r="T16" s="48"/>
      <c r="U16" s="48"/>
      <c r="V16" s="48"/>
      <c r="W16" s="48"/>
      <c r="X16" s="48"/>
    </row>
    <row r="17" spans="1:24" s="5" customFormat="1" ht="30" x14ac:dyDescent="0.25">
      <c r="A17" s="24">
        <v>2</v>
      </c>
      <c r="B17" s="28"/>
      <c r="C17" s="28"/>
      <c r="D17" s="28"/>
      <c r="E17" s="28"/>
      <c r="F17" s="30" t="s">
        <v>50</v>
      </c>
      <c r="G17" s="31" t="s">
        <v>51</v>
      </c>
      <c r="H17" s="32" t="s">
        <v>49</v>
      </c>
      <c r="I17" s="33">
        <f>ROUND(43.84*12*G17,2)</f>
        <v>541.86</v>
      </c>
      <c r="J17" s="22"/>
      <c r="K17" s="29"/>
      <c r="L17" s="34"/>
      <c r="M17" s="22"/>
      <c r="N17" s="22"/>
      <c r="O17" s="22"/>
      <c r="P17" s="35" t="s">
        <v>52</v>
      </c>
      <c r="Q17" s="51"/>
      <c r="R17" s="52">
        <f>0.1*4*4.66*12</f>
        <v>22.37</v>
      </c>
      <c r="S17" s="48"/>
      <c r="T17" s="48"/>
      <c r="U17" s="48"/>
      <c r="V17" s="48"/>
      <c r="W17" s="48"/>
      <c r="X17" s="48"/>
    </row>
    <row r="18" spans="1:24" s="5" customFormat="1" ht="30" customHeight="1" x14ac:dyDescent="0.25">
      <c r="A18" s="24">
        <f>A17+1</f>
        <v>3</v>
      </c>
      <c r="B18" s="28"/>
      <c r="C18" s="28"/>
      <c r="D18" s="28"/>
      <c r="E18" s="28"/>
      <c r="F18" s="30" t="s">
        <v>53</v>
      </c>
      <c r="G18" s="31" t="s">
        <v>51</v>
      </c>
      <c r="H18" s="32" t="s">
        <v>49</v>
      </c>
      <c r="I18" s="33">
        <f>ROUND(12*45.35*G18,2)</f>
        <v>560.53</v>
      </c>
      <c r="J18" s="22"/>
      <c r="K18" s="29"/>
      <c r="L18" s="34"/>
      <c r="M18" s="22"/>
      <c r="N18" s="22"/>
      <c r="O18" s="22"/>
      <c r="P18" s="35" t="s">
        <v>52</v>
      </c>
      <c r="Q18" s="51"/>
      <c r="R18" s="52">
        <f>0.1*4*4.82*12</f>
        <v>23.14</v>
      </c>
      <c r="S18" s="48"/>
      <c r="T18" s="48"/>
      <c r="U18" s="48"/>
      <c r="V18" s="48"/>
      <c r="W18" s="48"/>
      <c r="X18" s="48"/>
    </row>
    <row r="19" spans="1:24" s="5" customFormat="1" ht="30" x14ac:dyDescent="0.25">
      <c r="A19" s="4">
        <f t="shared" ref="A19:A29" si="0">A18+1</f>
        <v>4</v>
      </c>
      <c r="B19" s="28"/>
      <c r="C19" s="28"/>
      <c r="D19" s="28"/>
      <c r="E19" s="28"/>
      <c r="F19" s="30" t="s">
        <v>54</v>
      </c>
      <c r="G19" s="31" t="s">
        <v>51</v>
      </c>
      <c r="H19" s="32" t="s">
        <v>49</v>
      </c>
      <c r="I19" s="33">
        <f>ROUND(4*44.12*G19,2)</f>
        <v>181.77</v>
      </c>
      <c r="J19" s="22"/>
      <c r="K19" s="29"/>
      <c r="L19" s="34"/>
      <c r="M19" s="22"/>
      <c r="N19" s="22"/>
      <c r="O19" s="22"/>
      <c r="P19" s="35" t="s">
        <v>52</v>
      </c>
      <c r="Q19" s="51"/>
      <c r="R19" s="52">
        <f>0.1*4*4.69*4</f>
        <v>7.5</v>
      </c>
      <c r="S19" s="48"/>
      <c r="T19" s="48"/>
      <c r="U19" s="48"/>
      <c r="V19" s="48"/>
      <c r="W19" s="48"/>
      <c r="X19" s="48"/>
    </row>
    <row r="20" spans="1:24" s="13" customFormat="1" ht="30" x14ac:dyDescent="0.25">
      <c r="A20" s="4">
        <f t="shared" si="0"/>
        <v>5</v>
      </c>
      <c r="B20" s="28"/>
      <c r="C20" s="28"/>
      <c r="D20" s="28"/>
      <c r="E20" s="28"/>
      <c r="F20" s="30" t="s">
        <v>55</v>
      </c>
      <c r="G20" s="31" t="s">
        <v>51</v>
      </c>
      <c r="H20" s="32" t="s">
        <v>49</v>
      </c>
      <c r="I20" s="36">
        <f>ROUND(28*3.3*G20,2)</f>
        <v>95.17</v>
      </c>
      <c r="J20" s="22"/>
      <c r="K20" s="29"/>
      <c r="L20" s="34"/>
      <c r="M20" s="22"/>
      <c r="N20" s="22"/>
      <c r="O20" s="22"/>
      <c r="P20" s="35" t="s">
        <v>52</v>
      </c>
      <c r="Q20" s="51"/>
      <c r="R20" s="52">
        <f>0.2*0.2*2*28</f>
        <v>2.2400000000000002</v>
      </c>
      <c r="S20" s="48"/>
      <c r="T20" s="48"/>
      <c r="U20" s="48"/>
      <c r="V20" s="48"/>
      <c r="W20" s="48"/>
      <c r="X20" s="48"/>
    </row>
    <row r="21" spans="1:24" s="5" customFormat="1" ht="30" x14ac:dyDescent="0.25">
      <c r="A21" s="4">
        <f t="shared" si="0"/>
        <v>6</v>
      </c>
      <c r="B21" s="28"/>
      <c r="C21" s="28"/>
      <c r="D21" s="28"/>
      <c r="E21" s="28"/>
      <c r="F21" s="30" t="s">
        <v>56</v>
      </c>
      <c r="G21" s="37">
        <v>1</v>
      </c>
      <c r="H21" s="32" t="s">
        <v>11</v>
      </c>
      <c r="I21" s="36">
        <v>112</v>
      </c>
      <c r="J21" s="22"/>
      <c r="K21" s="29"/>
      <c r="L21" s="34"/>
      <c r="M21" s="22"/>
      <c r="N21" s="22"/>
      <c r="O21" s="22"/>
      <c r="P21" s="35" t="s">
        <v>52</v>
      </c>
      <c r="Q21" s="53"/>
      <c r="R21" s="52"/>
      <c r="S21" s="48"/>
      <c r="T21" s="48"/>
      <c r="U21" s="48"/>
      <c r="V21" s="48"/>
      <c r="W21" s="48"/>
      <c r="X21" s="48"/>
    </row>
    <row r="22" spans="1:24" s="5" customFormat="1" ht="30" x14ac:dyDescent="0.25">
      <c r="A22" s="4">
        <f t="shared" si="0"/>
        <v>7</v>
      </c>
      <c r="B22" s="28"/>
      <c r="C22" s="28"/>
      <c r="D22" s="28"/>
      <c r="E22" s="28"/>
      <c r="F22" s="30" t="s">
        <v>57</v>
      </c>
      <c r="G22" s="37" t="s">
        <v>58</v>
      </c>
      <c r="H22" s="32" t="s">
        <v>49</v>
      </c>
      <c r="I22" s="36">
        <f>ROUND(55.25*0.2,2)</f>
        <v>11.05</v>
      </c>
      <c r="J22" s="22"/>
      <c r="K22" s="29"/>
      <c r="L22" s="34"/>
      <c r="M22" s="22"/>
      <c r="N22" s="22"/>
      <c r="O22" s="22"/>
      <c r="P22" s="35" t="s">
        <v>52</v>
      </c>
      <c r="Q22" s="53" t="s">
        <v>67</v>
      </c>
      <c r="R22" s="52">
        <f>+SUM(R17:R20)</f>
        <v>55.25</v>
      </c>
      <c r="S22" s="48"/>
      <c r="T22" s="48"/>
      <c r="U22" s="48"/>
      <c r="V22" s="48"/>
      <c r="W22" s="48"/>
      <c r="X22" s="48"/>
    </row>
    <row r="23" spans="1:24" s="5" customFormat="1" ht="30" x14ac:dyDescent="0.25">
      <c r="A23" s="4">
        <f t="shared" si="0"/>
        <v>8</v>
      </c>
      <c r="B23" s="28"/>
      <c r="C23" s="28"/>
      <c r="D23" s="28"/>
      <c r="E23" s="28"/>
      <c r="F23" s="30" t="s">
        <v>59</v>
      </c>
      <c r="G23" s="37" t="s">
        <v>60</v>
      </c>
      <c r="H23" s="32" t="s">
        <v>49</v>
      </c>
      <c r="I23" s="36">
        <f>ROUND(55.25*0.3,2)</f>
        <v>16.579999999999998</v>
      </c>
      <c r="J23" s="22"/>
      <c r="K23" s="29"/>
      <c r="L23" s="34"/>
      <c r="M23" s="22"/>
      <c r="N23" s="22"/>
      <c r="O23" s="22"/>
      <c r="P23" s="35" t="s">
        <v>52</v>
      </c>
      <c r="Q23" s="53"/>
      <c r="R23" s="52"/>
      <c r="S23" s="48"/>
      <c r="T23" s="48"/>
      <c r="U23" s="48"/>
      <c r="V23" s="48"/>
      <c r="W23" s="48"/>
      <c r="X23" s="48"/>
    </row>
    <row r="24" spans="1:24" s="5" customFormat="1" ht="15.75" x14ac:dyDescent="0.25">
      <c r="A24" s="27">
        <f t="shared" si="0"/>
        <v>9</v>
      </c>
      <c r="B24" s="26"/>
      <c r="C24" s="26"/>
      <c r="D24" s="26"/>
      <c r="E24" s="26"/>
      <c r="F24" s="40" t="s">
        <v>61</v>
      </c>
      <c r="G24" s="41"/>
      <c r="H24" s="46" t="s">
        <v>49</v>
      </c>
      <c r="I24" s="47">
        <f>ROUND(253*3.59+154*0.49+154*0.52,2)</f>
        <v>1063.81</v>
      </c>
      <c r="J24" s="44"/>
      <c r="K24" s="44"/>
      <c r="L24" s="44"/>
      <c r="M24" s="44"/>
      <c r="N24" s="44"/>
      <c r="O24" s="44"/>
      <c r="P24" s="45"/>
      <c r="Q24" s="49" t="s">
        <v>68</v>
      </c>
      <c r="R24" s="50"/>
      <c r="S24" s="48"/>
      <c r="T24" s="48"/>
      <c r="U24" s="48"/>
      <c r="V24" s="48"/>
      <c r="W24" s="48"/>
      <c r="X24" s="48"/>
    </row>
    <row r="25" spans="1:24" s="5" customFormat="1" ht="30" x14ac:dyDescent="0.25">
      <c r="A25" s="4">
        <f t="shared" si="0"/>
        <v>10</v>
      </c>
      <c r="B25" s="28"/>
      <c r="C25" s="28"/>
      <c r="D25" s="28"/>
      <c r="E25" s="28"/>
      <c r="F25" s="30" t="s">
        <v>62</v>
      </c>
      <c r="G25" s="31" t="s">
        <v>51</v>
      </c>
      <c r="H25" s="32" t="s">
        <v>49</v>
      </c>
      <c r="I25" s="38">
        <f>ROUND(253*3.59*G25,2)</f>
        <v>935.52</v>
      </c>
      <c r="J25" s="22"/>
      <c r="K25" s="29"/>
      <c r="L25" s="34"/>
      <c r="M25" s="22"/>
      <c r="N25" s="22"/>
      <c r="O25" s="22"/>
      <c r="P25" s="35" t="s">
        <v>52</v>
      </c>
      <c r="Q25" s="53"/>
      <c r="R25" s="52">
        <f>+(0.08*2+0.04*2)*253</f>
        <v>60.72</v>
      </c>
      <c r="S25" s="48"/>
      <c r="T25" s="48"/>
      <c r="U25" s="48"/>
      <c r="V25" s="48"/>
      <c r="W25" s="48"/>
      <c r="X25" s="48"/>
    </row>
    <row r="26" spans="1:24" s="5" customFormat="1" ht="30" x14ac:dyDescent="0.25">
      <c r="A26" s="4">
        <f t="shared" si="0"/>
        <v>11</v>
      </c>
      <c r="B26" s="28"/>
      <c r="C26" s="28"/>
      <c r="D26" s="28"/>
      <c r="E26" s="28"/>
      <c r="F26" s="30" t="s">
        <v>63</v>
      </c>
      <c r="G26" s="31" t="s">
        <v>51</v>
      </c>
      <c r="H26" s="32" t="s">
        <v>49</v>
      </c>
      <c r="I26" s="38">
        <f>ROUND(154*0.49*G26,2)</f>
        <v>77.72</v>
      </c>
      <c r="J26" s="22"/>
      <c r="K26" s="29"/>
      <c r="L26" s="34"/>
      <c r="M26" s="22"/>
      <c r="N26" s="22"/>
      <c r="O26" s="22"/>
      <c r="P26" s="35" t="s">
        <v>52</v>
      </c>
      <c r="Q26" s="53"/>
      <c r="R26" s="52">
        <f>0.1*0.1*2*154</f>
        <v>3.08</v>
      </c>
      <c r="S26" s="48"/>
      <c r="T26" s="48"/>
      <c r="U26" s="48"/>
      <c r="V26" s="48"/>
      <c r="W26" s="48"/>
      <c r="X26" s="48"/>
    </row>
    <row r="27" spans="1:24" s="5" customFormat="1" ht="30" x14ac:dyDescent="0.25">
      <c r="A27" s="4">
        <f t="shared" si="0"/>
        <v>12</v>
      </c>
      <c r="B27" s="28"/>
      <c r="C27" s="28"/>
      <c r="D27" s="28"/>
      <c r="E27" s="28"/>
      <c r="F27" s="30" t="s">
        <v>64</v>
      </c>
      <c r="G27" s="31" t="s">
        <v>51</v>
      </c>
      <c r="H27" s="32" t="s">
        <v>49</v>
      </c>
      <c r="I27" s="38">
        <f>ROUND(154*0.52*G27,2)</f>
        <v>82.48</v>
      </c>
      <c r="J27" s="22"/>
      <c r="K27" s="29"/>
      <c r="L27" s="34"/>
      <c r="M27" s="22"/>
      <c r="N27" s="22"/>
      <c r="O27" s="22"/>
      <c r="P27" s="35" t="s">
        <v>52</v>
      </c>
      <c r="Q27" s="53"/>
      <c r="R27" s="52">
        <f>0.04*4*0.214*154</f>
        <v>5.27</v>
      </c>
      <c r="S27" s="48"/>
      <c r="T27" s="48"/>
      <c r="U27" s="48"/>
      <c r="V27" s="48"/>
      <c r="W27" s="48"/>
      <c r="X27" s="48"/>
    </row>
    <row r="28" spans="1:24" s="5" customFormat="1" ht="30" x14ac:dyDescent="0.25">
      <c r="A28" s="4">
        <f t="shared" si="0"/>
        <v>13</v>
      </c>
      <c r="B28" s="28"/>
      <c r="C28" s="28"/>
      <c r="D28" s="28"/>
      <c r="E28" s="28"/>
      <c r="F28" s="30" t="s">
        <v>56</v>
      </c>
      <c r="G28" s="37">
        <v>1</v>
      </c>
      <c r="H28" s="32" t="s">
        <v>11</v>
      </c>
      <c r="I28" s="38">
        <v>616</v>
      </c>
      <c r="J28" s="22"/>
      <c r="K28" s="29"/>
      <c r="L28" s="34"/>
      <c r="M28" s="22"/>
      <c r="N28" s="22"/>
      <c r="O28" s="22"/>
      <c r="P28" s="35" t="s">
        <v>52</v>
      </c>
      <c r="Q28" s="53"/>
      <c r="R28" s="52"/>
      <c r="S28" s="48"/>
      <c r="T28" s="48"/>
      <c r="U28" s="48"/>
      <c r="V28" s="48"/>
      <c r="W28" s="48"/>
      <c r="X28" s="48"/>
    </row>
    <row r="29" spans="1:24" s="5" customFormat="1" ht="30" x14ac:dyDescent="0.25">
      <c r="A29" s="4">
        <f t="shared" si="0"/>
        <v>14</v>
      </c>
      <c r="B29" s="28"/>
      <c r="C29" s="28"/>
      <c r="D29" s="28"/>
      <c r="E29" s="28"/>
      <c r="F29" s="30" t="s">
        <v>57</v>
      </c>
      <c r="G29" s="37" t="s">
        <v>58</v>
      </c>
      <c r="H29" s="32" t="s">
        <v>49</v>
      </c>
      <c r="I29" s="39">
        <f>ROUND(69.07*0.2,2)</f>
        <v>13.8</v>
      </c>
      <c r="J29" s="22"/>
      <c r="K29" s="29"/>
      <c r="L29" s="34"/>
      <c r="M29" s="22"/>
      <c r="N29" s="22"/>
      <c r="O29" s="22"/>
      <c r="P29" s="35" t="s">
        <v>52</v>
      </c>
      <c r="Q29" s="53" t="s">
        <v>67</v>
      </c>
      <c r="R29" s="52">
        <f>+SUM(R25:R27)</f>
        <v>69.069999999999993</v>
      </c>
      <c r="S29" s="48"/>
      <c r="T29" s="48"/>
      <c r="U29" s="48"/>
      <c r="V29" s="48"/>
      <c r="W29" s="48"/>
      <c r="X29" s="48"/>
    </row>
    <row r="30" spans="1:24" s="13" customFormat="1" ht="30" x14ac:dyDescent="0.25">
      <c r="A30" s="4">
        <f>A29+1</f>
        <v>15</v>
      </c>
      <c r="B30" s="28"/>
      <c r="C30" s="28"/>
      <c r="D30" s="28"/>
      <c r="E30" s="28"/>
      <c r="F30" s="30" t="s">
        <v>59</v>
      </c>
      <c r="G30" s="37" t="s">
        <v>60</v>
      </c>
      <c r="H30" s="32" t="s">
        <v>49</v>
      </c>
      <c r="I30" s="38">
        <f>ROUND(69.07*0.3,2)</f>
        <v>20.72</v>
      </c>
      <c r="J30" s="22"/>
      <c r="K30" s="29"/>
      <c r="L30" s="34"/>
      <c r="M30" s="22"/>
      <c r="N30" s="22"/>
      <c r="O30" s="22"/>
      <c r="P30" s="35" t="s">
        <v>52</v>
      </c>
      <c r="Q30" s="48"/>
      <c r="R30" s="48"/>
      <c r="S30" s="48"/>
      <c r="T30" s="48"/>
      <c r="U30" s="48"/>
      <c r="V30" s="48"/>
      <c r="W30" s="48"/>
      <c r="X30" s="48"/>
    </row>
    <row r="31" spans="1:24" s="1" customFormat="1" ht="15.75" x14ac:dyDescent="0.25">
      <c r="A31" s="15"/>
      <c r="B31" s="16"/>
      <c r="C31" s="16"/>
      <c r="D31" s="16"/>
      <c r="E31" s="16"/>
      <c r="F31" s="16"/>
      <c r="G31" s="16"/>
      <c r="H31" s="16"/>
      <c r="I31" s="16"/>
      <c r="J31" s="58" t="s">
        <v>23</v>
      </c>
      <c r="K31" s="58"/>
      <c r="L31" s="58"/>
      <c r="M31" s="17">
        <f>SUBTOTAL(9,M16:M30)</f>
        <v>0</v>
      </c>
      <c r="N31" s="17">
        <f>SUBTOTAL(9,N16:N30)</f>
        <v>0</v>
      </c>
      <c r="O31" s="17">
        <f>SUBTOTAL(9,O16:O30)</f>
        <v>0</v>
      </c>
      <c r="P31" s="14"/>
      <c r="Q31" s="48"/>
      <c r="R31" s="48"/>
      <c r="S31" s="48"/>
      <c r="T31" s="48"/>
      <c r="U31" s="48"/>
      <c r="V31" s="48"/>
      <c r="W31" s="48"/>
      <c r="X31" s="48"/>
    </row>
    <row r="32" spans="1:24" s="1" customFormat="1" ht="15.75" x14ac:dyDescent="0.25">
      <c r="A32" s="15"/>
      <c r="B32" s="16"/>
      <c r="C32" s="16"/>
      <c r="D32" s="16"/>
      <c r="E32" s="16"/>
      <c r="F32" s="16"/>
      <c r="G32" s="16"/>
      <c r="H32" s="16"/>
      <c r="I32" s="16"/>
      <c r="J32" s="58" t="s">
        <v>24</v>
      </c>
      <c r="K32" s="58"/>
      <c r="L32" s="58"/>
      <c r="M32" s="17">
        <f>M33-M31</f>
        <v>0</v>
      </c>
      <c r="N32" s="17">
        <f t="shared" ref="N32:O32" si="1">N33-N31</f>
        <v>0</v>
      </c>
      <c r="O32" s="17">
        <f t="shared" si="1"/>
        <v>0</v>
      </c>
      <c r="P32" s="14"/>
      <c r="Q32" s="48"/>
      <c r="R32" s="48"/>
      <c r="S32" s="48"/>
      <c r="T32" s="48"/>
      <c r="U32" s="48"/>
      <c r="V32" s="48"/>
      <c r="W32" s="48"/>
      <c r="X32" s="48"/>
    </row>
    <row r="33" spans="1:24" s="1" customFormat="1" ht="15.75" x14ac:dyDescent="0.25">
      <c r="A33" s="18"/>
      <c r="B33" s="19"/>
      <c r="C33" s="19"/>
      <c r="D33" s="19"/>
      <c r="E33" s="19"/>
      <c r="F33" s="16"/>
      <c r="G33" s="16"/>
      <c r="H33" s="16"/>
      <c r="I33" s="16"/>
      <c r="J33" s="58" t="s">
        <v>25</v>
      </c>
      <c r="K33" s="58"/>
      <c r="L33" s="58"/>
      <c r="M33" s="17">
        <f>M31*1.22</f>
        <v>0</v>
      </c>
      <c r="N33" s="17">
        <f>N31*1.22</f>
        <v>0</v>
      </c>
      <c r="O33" s="17">
        <f>O31*1.22</f>
        <v>0</v>
      </c>
      <c r="P33" s="14"/>
      <c r="Q33" s="48"/>
      <c r="R33" s="48"/>
      <c r="S33" s="48"/>
      <c r="T33" s="48"/>
      <c r="U33" s="48"/>
      <c r="V33" s="48"/>
      <c r="W33" s="48"/>
      <c r="X33" s="48"/>
    </row>
    <row r="34" spans="1:24" s="1" customFormat="1" ht="15.75" x14ac:dyDescent="0.25">
      <c r="A34" s="62" t="s">
        <v>12</v>
      </c>
      <c r="B34" s="62"/>
      <c r="C34" s="62"/>
      <c r="D34" s="62"/>
      <c r="E34" s="62"/>
      <c r="F34" s="62"/>
      <c r="G34" s="63">
        <v>46267</v>
      </c>
      <c r="H34" s="63"/>
      <c r="I34" s="63"/>
      <c r="J34" s="63"/>
      <c r="K34" s="64" t="s">
        <v>26</v>
      </c>
      <c r="L34" s="64"/>
      <c r="M34" s="64"/>
      <c r="N34" s="64"/>
      <c r="O34" s="64"/>
      <c r="P34" s="64"/>
      <c r="Q34" s="48"/>
      <c r="R34" s="48"/>
      <c r="S34" s="48"/>
      <c r="T34" s="48"/>
      <c r="U34" s="48"/>
      <c r="V34" s="48"/>
      <c r="W34" s="48"/>
      <c r="X34" s="48"/>
    </row>
    <row r="35" spans="1:24" ht="15.75" x14ac:dyDescent="0.25">
      <c r="A35" s="62" t="s">
        <v>27</v>
      </c>
      <c r="B35" s="62"/>
      <c r="C35" s="62"/>
      <c r="D35" s="62"/>
      <c r="E35" s="62"/>
      <c r="F35" s="62"/>
      <c r="G35" s="63">
        <v>46281</v>
      </c>
      <c r="H35" s="63"/>
      <c r="I35" s="63"/>
      <c r="J35" s="63"/>
      <c r="K35" s="64" t="s">
        <v>26</v>
      </c>
      <c r="L35" s="64"/>
      <c r="M35" s="64"/>
      <c r="N35" s="64"/>
      <c r="O35" s="64"/>
      <c r="P35" s="64"/>
      <c r="Q35" s="48"/>
      <c r="R35" s="48"/>
      <c r="S35" s="48"/>
      <c r="T35" s="48"/>
      <c r="U35" s="48"/>
      <c r="V35" s="48"/>
      <c r="W35" s="48"/>
      <c r="X35" s="48"/>
    </row>
    <row r="36" spans="1:24" ht="15.75" x14ac:dyDescent="0.25">
      <c r="A36" s="62" t="s">
        <v>13</v>
      </c>
      <c r="B36" s="62"/>
      <c r="C36" s="62"/>
      <c r="D36" s="62"/>
      <c r="E36" s="62"/>
      <c r="F36" s="62"/>
      <c r="G36" s="65" t="s">
        <v>14</v>
      </c>
      <c r="H36" s="65"/>
      <c r="I36" s="65"/>
      <c r="J36" s="65"/>
      <c r="K36" s="64" t="s">
        <v>47</v>
      </c>
      <c r="L36" s="64"/>
      <c r="M36" s="64"/>
      <c r="N36" s="64"/>
      <c r="O36" s="64"/>
      <c r="P36" s="64"/>
      <c r="Q36" s="48"/>
      <c r="R36" s="48"/>
      <c r="S36" s="48"/>
      <c r="T36" s="48"/>
      <c r="U36" s="48"/>
      <c r="V36" s="48"/>
      <c r="W36" s="48"/>
      <c r="X36" s="48"/>
    </row>
    <row r="37" spans="1:24" ht="15.75" x14ac:dyDescent="0.25">
      <c r="A37" s="62" t="s">
        <v>15</v>
      </c>
      <c r="B37" s="62"/>
      <c r="C37" s="62"/>
      <c r="D37" s="62"/>
      <c r="E37" s="62"/>
      <c r="F37" s="62"/>
      <c r="G37" s="65" t="s">
        <v>14</v>
      </c>
      <c r="H37" s="65"/>
      <c r="I37" s="65"/>
      <c r="J37" s="65"/>
      <c r="K37" s="64" t="s">
        <v>26</v>
      </c>
      <c r="L37" s="64"/>
      <c r="M37" s="64"/>
      <c r="N37" s="64"/>
      <c r="O37" s="64"/>
      <c r="P37" s="64"/>
      <c r="Q37" s="48"/>
      <c r="R37" s="48"/>
      <c r="S37" s="48"/>
      <c r="T37" s="48"/>
      <c r="U37" s="48"/>
      <c r="V37" s="48"/>
      <c r="W37" s="48"/>
      <c r="X37" s="48"/>
    </row>
    <row r="38" spans="1:24" ht="15.75" x14ac:dyDescent="0.25">
      <c r="A38" s="62" t="s">
        <v>16</v>
      </c>
      <c r="B38" s="62"/>
      <c r="C38" s="62"/>
      <c r="D38" s="62"/>
      <c r="E38" s="62"/>
      <c r="F38" s="62"/>
      <c r="G38" s="65" t="s">
        <v>14</v>
      </c>
      <c r="H38" s="65"/>
      <c r="I38" s="65"/>
      <c r="J38" s="65"/>
      <c r="K38" s="64" t="s">
        <v>26</v>
      </c>
      <c r="L38" s="64"/>
      <c r="M38" s="64"/>
      <c r="N38" s="64"/>
      <c r="O38" s="64"/>
      <c r="P38" s="64"/>
      <c r="Q38" s="48"/>
      <c r="R38" s="48"/>
      <c r="S38" s="48"/>
      <c r="T38" s="48"/>
      <c r="U38" s="48"/>
      <c r="V38" s="48"/>
      <c r="W38" s="48"/>
      <c r="X38" s="48"/>
    </row>
    <row r="39" spans="1:24" ht="15.75" x14ac:dyDescent="0.25">
      <c r="A39" s="62" t="s">
        <v>17</v>
      </c>
      <c r="B39" s="62"/>
      <c r="C39" s="62"/>
      <c r="D39" s="62"/>
      <c r="E39" s="62"/>
      <c r="F39" s="62"/>
      <c r="G39" s="65" t="s">
        <v>14</v>
      </c>
      <c r="H39" s="65"/>
      <c r="I39" s="65"/>
      <c r="J39" s="65"/>
      <c r="K39" s="64" t="s">
        <v>26</v>
      </c>
      <c r="L39" s="64"/>
      <c r="M39" s="64"/>
      <c r="N39" s="64"/>
      <c r="O39" s="64"/>
      <c r="P39" s="64"/>
      <c r="Q39" s="48"/>
      <c r="R39" s="48"/>
      <c r="S39" s="48"/>
      <c r="T39" s="48"/>
      <c r="U39" s="48"/>
      <c r="V39" s="48"/>
      <c r="W39" s="48"/>
      <c r="X39" s="48"/>
    </row>
    <row r="40" spans="1:24" ht="15.75" x14ac:dyDescent="0.25">
      <c r="A40" s="62" t="s">
        <v>28</v>
      </c>
      <c r="B40" s="62"/>
      <c r="C40" s="62"/>
      <c r="D40" s="62"/>
      <c r="E40" s="62"/>
      <c r="F40" s="62"/>
      <c r="G40" s="65" t="s">
        <v>29</v>
      </c>
      <c r="H40" s="65"/>
      <c r="I40" s="65"/>
      <c r="J40" s="65"/>
      <c r="K40" s="64" t="s">
        <v>26</v>
      </c>
      <c r="L40" s="64"/>
      <c r="M40" s="64"/>
      <c r="N40" s="64"/>
      <c r="O40" s="64"/>
      <c r="P40" s="64"/>
      <c r="Q40" s="48"/>
      <c r="R40" s="48"/>
      <c r="S40" s="48"/>
      <c r="T40" s="48"/>
      <c r="U40" s="48"/>
      <c r="V40" s="48"/>
      <c r="W40" s="48"/>
      <c r="X40" s="48"/>
    </row>
    <row r="41" spans="1:24" ht="15.75" x14ac:dyDescent="0.25">
      <c r="A41" s="62" t="s">
        <v>30</v>
      </c>
      <c r="B41" s="62"/>
      <c r="C41" s="62"/>
      <c r="D41" s="62"/>
      <c r="E41" s="62"/>
      <c r="F41" s="62"/>
      <c r="G41" s="65" t="s">
        <v>31</v>
      </c>
      <c r="H41" s="65"/>
      <c r="I41" s="65"/>
      <c r="J41" s="65"/>
      <c r="K41" s="64" t="s">
        <v>26</v>
      </c>
      <c r="L41" s="64"/>
      <c r="M41" s="64"/>
      <c r="N41" s="64"/>
      <c r="O41" s="64"/>
      <c r="P41" s="64"/>
    </row>
    <row r="42" spans="1:24" ht="15.75" x14ac:dyDescent="0.25">
      <c r="A42" s="62" t="s">
        <v>18</v>
      </c>
      <c r="B42" s="62"/>
      <c r="C42" s="62"/>
      <c r="D42" s="62"/>
      <c r="E42" s="62"/>
      <c r="F42" s="62"/>
      <c r="G42" s="65" t="s">
        <v>19</v>
      </c>
      <c r="H42" s="65"/>
      <c r="I42" s="65"/>
      <c r="J42" s="65"/>
      <c r="K42" s="64" t="s">
        <v>26</v>
      </c>
      <c r="L42" s="64"/>
      <c r="M42" s="64"/>
      <c r="N42" s="64"/>
      <c r="O42" s="64"/>
      <c r="P42" s="64"/>
    </row>
    <row r="43" spans="1:24" ht="15.75" x14ac:dyDescent="0.25">
      <c r="A43" s="62" t="s">
        <v>20</v>
      </c>
      <c r="B43" s="62"/>
      <c r="C43" s="62"/>
      <c r="D43" s="62"/>
      <c r="E43" s="62"/>
      <c r="F43" s="62"/>
      <c r="G43" s="65" t="s">
        <v>32</v>
      </c>
      <c r="H43" s="65"/>
      <c r="I43" s="65"/>
      <c r="J43" s="65"/>
      <c r="K43" s="64" t="s">
        <v>46</v>
      </c>
      <c r="L43" s="64"/>
      <c r="M43" s="64"/>
      <c r="N43" s="64"/>
      <c r="O43" s="64"/>
      <c r="P43" s="64"/>
    </row>
    <row r="44" spans="1:24" ht="15.75" x14ac:dyDescent="0.25">
      <c r="A44" s="62" t="s">
        <v>21</v>
      </c>
      <c r="B44" s="62"/>
      <c r="C44" s="62"/>
      <c r="D44" s="62"/>
      <c r="E44" s="62"/>
      <c r="F44" s="62"/>
      <c r="G44" s="59"/>
      <c r="H44" s="59"/>
      <c r="I44" s="59"/>
      <c r="J44" s="59"/>
      <c r="K44" s="64" t="s">
        <v>26</v>
      </c>
      <c r="L44" s="64"/>
      <c r="M44" s="64"/>
      <c r="N44" s="64"/>
      <c r="O44" s="64"/>
      <c r="P44" s="64"/>
    </row>
    <row r="45" spans="1:24" x14ac:dyDescent="0.25">
      <c r="F45" s="3" t="s">
        <v>70</v>
      </c>
    </row>
  </sheetData>
  <autoFilter ref="A15:P15" xr:uid="{00000000-0001-0000-0000-000000000000}"/>
  <mergeCells count="72">
    <mergeCell ref="I12:I14"/>
    <mergeCell ref="J12:L12"/>
    <mergeCell ref="M12:O12"/>
    <mergeCell ref="P12:P14"/>
    <mergeCell ref="J13:J14"/>
    <mergeCell ref="K13:L13"/>
    <mergeCell ref="M13:M14"/>
    <mergeCell ref="N13:O13"/>
    <mergeCell ref="A12:A14"/>
    <mergeCell ref="B12:B14"/>
    <mergeCell ref="F12:F14"/>
    <mergeCell ref="G12:G14"/>
    <mergeCell ref="H12:H14"/>
    <mergeCell ref="E12:E14"/>
    <mergeCell ref="C12:C14"/>
    <mergeCell ref="D12:D14"/>
    <mergeCell ref="H10:J10"/>
    <mergeCell ref="K10:P10"/>
    <mergeCell ref="A11:G11"/>
    <mergeCell ref="H11:J11"/>
    <mergeCell ref="K11:P11"/>
    <mergeCell ref="A40:F40"/>
    <mergeCell ref="G40:J40"/>
    <mergeCell ref="K40:P40"/>
    <mergeCell ref="A41:F41"/>
    <mergeCell ref="G41:J41"/>
    <mergeCell ref="K41:P41"/>
    <mergeCell ref="A38:F38"/>
    <mergeCell ref="G38:J38"/>
    <mergeCell ref="K38:P38"/>
    <mergeCell ref="A39:F39"/>
    <mergeCell ref="G39:J39"/>
    <mergeCell ref="K39:P39"/>
    <mergeCell ref="K35:P35"/>
    <mergeCell ref="A36:F36"/>
    <mergeCell ref="G36:J36"/>
    <mergeCell ref="K36:P36"/>
    <mergeCell ref="A37:F37"/>
    <mergeCell ref="G37:J37"/>
    <mergeCell ref="K37:P37"/>
    <mergeCell ref="A35:F35"/>
    <mergeCell ref="G35:J35"/>
    <mergeCell ref="A44:F44"/>
    <mergeCell ref="G44:J44"/>
    <mergeCell ref="K44:P44"/>
    <mergeCell ref="A42:F42"/>
    <mergeCell ref="G42:J42"/>
    <mergeCell ref="K42:P42"/>
    <mergeCell ref="A43:F43"/>
    <mergeCell ref="G43:J43"/>
    <mergeCell ref="K43:P43"/>
    <mergeCell ref="J32:L32"/>
    <mergeCell ref="J33:L33"/>
    <mergeCell ref="A34:F34"/>
    <mergeCell ref="G34:J34"/>
    <mergeCell ref="K34:P34"/>
    <mergeCell ref="A2:P2"/>
    <mergeCell ref="A3:P3"/>
    <mergeCell ref="A4:P4"/>
    <mergeCell ref="K1:P1"/>
    <mergeCell ref="J31:L31"/>
    <mergeCell ref="A5:G10"/>
    <mergeCell ref="H5:J5"/>
    <mergeCell ref="K5:P5"/>
    <mergeCell ref="H6:J6"/>
    <mergeCell ref="K6:P6"/>
    <mergeCell ref="H7:J7"/>
    <mergeCell ref="K7:P7"/>
    <mergeCell ref="H8:J8"/>
    <mergeCell ref="K8:P8"/>
    <mergeCell ref="H9:J9"/>
    <mergeCell ref="K9:P9"/>
  </mergeCells>
  <phoneticPr fontId="4" type="noConversion"/>
  <pageMargins left="0" right="0" top="0" bottom="0" header="0" footer="0"/>
  <pageSetup paperSize="9" scale="51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ВОР</vt:lpstr>
      <vt:lpstr>ВОР!Область_печати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Шитый Егор Вячеславович</dc:creator>
  <dc:description/>
  <cp:lastModifiedBy>Плужник Александр Сергеевич</cp:lastModifiedBy>
  <cp:revision>2</cp:revision>
  <cp:lastPrinted>2026-09-09T14:44:45Z</cp:lastPrinted>
  <dcterms:created xsi:type="dcterms:W3CDTF">2015-06-05T18:19:34Z</dcterms:created>
  <dcterms:modified xsi:type="dcterms:W3CDTF">2026-09-10T06:23:43Z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